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370" windowHeight="12270"/>
  </bookViews>
  <sheets>
    <sheet name="Лист1" sheetId="1" r:id="rId1"/>
  </sheets>
  <definedNames>
    <definedName name="_xlnm._FilterDatabase" localSheetId="0" hidden="1">Лист1!$A$14:$Y$14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" i="1" l="1"/>
  <c r="X18" i="1"/>
  <c r="X17" i="1"/>
  <c r="X16" i="1"/>
  <c r="X15" i="1"/>
  <c r="X27" i="1"/>
  <c r="K26" i="1" l="1"/>
  <c r="V21" i="1"/>
  <c r="V22" i="1"/>
  <c r="V23" i="1"/>
  <c r="V25" i="1"/>
  <c r="W25" i="1"/>
  <c r="X25" i="1" s="1"/>
  <c r="V26" i="1"/>
  <c r="W26" i="1"/>
  <c r="X26" i="1" s="1"/>
  <c r="V20" i="1"/>
  <c r="W20" i="1"/>
  <c r="X20" i="1" s="1"/>
  <c r="K21" i="1"/>
  <c r="W21" i="1" s="1"/>
  <c r="X21" i="1" s="1"/>
  <c r="K22" i="1"/>
  <c r="W22" i="1" s="1"/>
  <c r="X22" i="1" s="1"/>
  <c r="K23" i="1"/>
  <c r="W23" i="1" s="1"/>
  <c r="X23" i="1" s="1"/>
  <c r="K24" i="1"/>
  <c r="V24" i="1" s="1"/>
  <c r="K20" i="1"/>
  <c r="Y20" i="1" s="1"/>
  <c r="W24" i="1" l="1"/>
  <c r="X24" i="1" s="1"/>
  <c r="X28" i="1" s="1"/>
  <c r="Y26" i="1"/>
  <c r="Y25" i="1"/>
  <c r="Y23" i="1"/>
  <c r="Y22" i="1"/>
  <c r="Y21" i="1"/>
  <c r="Y24" i="1" l="1"/>
  <c r="L26" i="1" l="1"/>
  <c r="L25" i="1"/>
  <c r="L24" i="1"/>
  <c r="L23" i="1"/>
  <c r="L22" i="1"/>
  <c r="L21" i="1"/>
  <c r="L20" i="1"/>
</calcChain>
</file>

<file path=xl/sharedStrings.xml><?xml version="1.0" encoding="utf-8"?>
<sst xmlns="http://schemas.openxmlformats.org/spreadsheetml/2006/main" count="135" uniqueCount="100">
  <si>
    <t>ОБОСНОВАНИЕ НМЦ</t>
  </si>
  <si>
    <t xml:space="preserve">Наименование Общества - Заказчика </t>
  </si>
  <si>
    <t>ООО СКС</t>
  </si>
  <si>
    <t>Код подгруппы</t>
  </si>
  <si>
    <t>УА</t>
  </si>
  <si>
    <t>Наименование подгруппы</t>
  </si>
  <si>
    <t>Газы технические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</si>
  <si>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</si>
  <si>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</si>
  <si>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</si>
  <si>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</si>
  <si>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</si>
  <si>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"Базовая цена"</t>
  </si>
  <si>
    <t xml:space="preserve">
Индекс роста цен для пересчета цен _____г. к уровню цен _____г.</t>
  </si>
  <si>
    <t>Плановая цена, руб без НДС</t>
  </si>
  <si>
    <t>Источник № 2 "Текущие рыночные предложения от потенциальных поставщиков"  (руб/ед. изм.), без НДС</t>
  </si>
  <si>
    <t xml:space="preserve">n - количество значений, используемых в расчете </t>
  </si>
  <si>
    <t xml:space="preserve">НМЦ: 
Средняя цена руб. за ед. изм. без НДС </t>
  </si>
  <si>
    <t>Расчет  стоимости согласно НМЦ по формуле,  руб. без НДС</t>
  </si>
  <si>
    <t>Коэффициент вариации цен V (%)                    (не должен превышать 33%)</t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</si>
  <si>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</si>
  <si>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</si>
  <si>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</si>
  <si>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</si>
  <si>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</si>
  <si>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</si>
  <si>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</si>
  <si>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</si>
  <si>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</si>
  <si>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</si>
  <si>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</si>
  <si>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Поставщик 8</t>
  </si>
  <si>
    <t>Поставщик 9</t>
  </si>
  <si>
    <t>Поставщик 10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</si>
  <si>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</si>
  <si>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</si>
  <si>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</si>
  <si>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</si>
  <si>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</si>
  <si>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</si>
  <si>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</si>
  <si>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</si>
  <si>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</si>
  <si>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</si>
  <si>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</si>
  <si>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</si>
  <si>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</si>
  <si>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</si>
  <si>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</si>
  <si>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</si>
  <si>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</si>
  <si>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</si>
  <si>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</si>
  <si>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</si>
  <si>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</si>
  <si>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13</t>
  </si>
  <si>
    <t>14</t>
  </si>
  <si>
    <t>15</t>
  </si>
  <si>
    <t>16</t>
  </si>
  <si>
    <t>Пропан в баллоне ГОСТ 34858-2022</t>
  </si>
  <si>
    <t>кг</t>
  </si>
  <si>
    <t>458</t>
  </si>
  <si>
    <t>19.09.2022 0:00:00</t>
  </si>
  <si>
    <t>ФОРУС ООО</t>
  </si>
  <si>
    <t>Кислород в баллоне 40л ГОСТ 5583-78</t>
  </si>
  <si>
    <t>шт</t>
  </si>
  <si>
    <t>Аргон в баллоне 40л ГОСТ 10157-2016</t>
  </si>
  <si>
    <t>Двуокись углерода в баллоне 40л ГОСТ 8050-85</t>
  </si>
  <si>
    <t>Азот в баллоне 40л ГОСТ 9293-74</t>
  </si>
  <si>
    <t>Расчетная НМЦ</t>
  </si>
  <si>
    <t>НМЦ установлена Заказчиком</t>
  </si>
  <si>
    <t>Приложения:</t>
  </si>
  <si>
    <t>1.</t>
  </si>
  <si>
    <t>Коммерческое предложение (снд) 000000480 от 02.11.2023 14:14:27</t>
  </si>
  <si>
    <t>2.</t>
  </si>
  <si>
    <t>Коммерческое предложение (снд) 000000481 от 02.11.2023 14:15:40</t>
  </si>
  <si>
    <t>3.</t>
  </si>
  <si>
    <t>Коммерческое предложение (снд) 000000482 от 02.11.2023 14:16:58</t>
  </si>
  <si>
    <t>Исполнитель:</t>
  </si>
  <si>
    <t>дата</t>
  </si>
  <si>
    <t>должность</t>
  </si>
  <si>
    <t>подпись</t>
  </si>
  <si>
    <t>ФИО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</si>
  <si>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</si>
  <si>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</si>
  <si>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Коммерческое предложение (снд) 000000500 от 08.11.2023 10:25:11</t>
  </si>
  <si>
    <t>08.11.2023 10:38:48</t>
  </si>
  <si>
    <t>Определение дефектов</t>
  </si>
  <si>
    <t>Вакуумирование баллона</t>
  </si>
  <si>
    <t>Обезжиривание баллона</t>
  </si>
  <si>
    <t>Покраска баллона</t>
  </si>
  <si>
    <t>Мелкий ремонт баллона (кланан, шток, муфта, маховик)</t>
  </si>
  <si>
    <t>Замена вентиля, ВК-94 или аналог</t>
  </si>
  <si>
    <t>Продувка баллона</t>
  </si>
  <si>
    <t>баллон</t>
  </si>
  <si>
    <t>УА00000005</t>
  </si>
  <si>
    <t>УА00000011</t>
  </si>
  <si>
    <t>УА00000004</t>
  </si>
  <si>
    <t>УА00000015</t>
  </si>
  <si>
    <t>УА00000017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</si>
</sst>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1" xfId="1" applyFont="1" applyBorder="1"/>
    <xf numFmtId="0" fontId="1" fillId="0" borderId="1" xfId="1" applyNumberFormat="1" applyFont="1" applyBorder="1" applyAlignment="1">
      <alignment horizontal="center"/>
    </xf>
    <xf numFmtId="1" fontId="1" fillId="0" borderId="1" xfId="1" applyNumberFormat="1" applyFont="1" applyBorder="1" applyAlignment="1">
      <alignment horizontal="right" wrapText="1"/>
    </xf>
    <xf numFmtId="0" fontId="1" fillId="0" borderId="1" xfId="1" applyNumberFormat="1" applyFont="1" applyBorder="1" applyAlignment="1">
      <alignment wrapText="1"/>
    </xf>
    <xf numFmtId="4" fontId="1" fillId="0" borderId="1" xfId="1" applyNumberFormat="1" applyFont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164" fontId="1" fillId="0" borderId="1" xfId="1" applyNumberFormat="1" applyFont="1" applyBorder="1" applyAlignment="1">
      <alignment horizontal="right" wrapText="1"/>
    </xf>
    <xf numFmtId="2" fontId="1" fillId="0" borderId="1" xfId="1" applyNumberFormat="1" applyFont="1" applyBorder="1" applyAlignment="1">
      <alignment horizontal="right"/>
    </xf>
    <xf numFmtId="165" fontId="1" fillId="0" borderId="1" xfId="1" applyNumberFormat="1" applyFont="1" applyBorder="1" applyAlignment="1">
      <alignment horizontal="right" wrapText="1"/>
    </xf>
    <xf numFmtId="3" fontId="1" fillId="0" borderId="1" xfId="1" applyNumberFormat="1" applyFont="1" applyBorder="1" applyAlignment="1">
      <alignment horizontal="right" wrapText="1"/>
    </xf>
    <xf numFmtId="4" fontId="1" fillId="0" borderId="1" xfId="1" applyNumberFormat="1" applyFont="1" applyBorder="1" applyAlignment="1">
      <alignment horizontal="right"/>
    </xf>
    <xf numFmtId="0" fontId="1" fillId="0" borderId="0" xfId="1"/>
    <xf numFmtId="0" fontId="1" fillId="0" borderId="1" xfId="1" applyFont="1" applyBorder="1"/>
    <xf numFmtId="0" fontId="1" fillId="0" borderId="1" xfId="1" applyNumberFormat="1" applyFont="1" applyBorder="1" applyAlignment="1">
      <alignment wrapText="1"/>
    </xf>
    <xf numFmtId="0" fontId="1" fillId="0" borderId="1" xfId="1" applyNumberFormat="1" applyFont="1" applyBorder="1" applyAlignment="1">
      <alignment wrapText="1"/>
    </xf>
    <xf numFmtId="0" fontId="1" fillId="0" borderId="0" xfId="1"/>
    <xf numFmtId="0" fontId="1" fillId="0" borderId="5" xfId="1" applyNumberFormat="1" applyFont="1" applyBorder="1" applyAlignment="1">
      <alignment wrapText="1"/>
    </xf>
    <xf numFmtId="0" fontId="1" fillId="0" borderId="0" xfId="1" applyNumberFormat="1" applyAlignment="1">
      <alignment horizontal="left" wrapText="1"/>
    </xf>
    <xf numFmtId="0" fontId="1" fillId="0" borderId="5" xfId="1" applyNumberFormat="1" applyFont="1" applyBorder="1" applyAlignment="1">
      <alignment horizontal="center" wrapText="1"/>
    </xf>
    <xf numFmtId="0" fontId="1" fillId="0" borderId="2" xfId="1" applyNumberFormat="1" applyFont="1" applyBorder="1" applyAlignment="1">
      <alignment wrapText="1"/>
    </xf>
    <xf numFmtId="0" fontId="1" fillId="0" borderId="3" xfId="1" applyNumberFormat="1" applyFont="1" applyBorder="1" applyAlignment="1">
      <alignment wrapText="1"/>
    </xf>
    <xf numFmtId="0" fontId="1" fillId="0" borderId="7" xfId="1" applyNumberFormat="1" applyFont="1" applyBorder="1" applyAlignment="1">
      <alignment wrapText="1"/>
    </xf>
    <xf numFmtId="0" fontId="1" fillId="0" borderId="2" xfId="1" applyNumberFormat="1" applyFont="1" applyBorder="1" applyAlignment="1">
      <alignment horizontal="center" wrapText="1"/>
    </xf>
    <xf numFmtId="0" fontId="1" fillId="0" borderId="3" xfId="1" applyNumberFormat="1" applyFont="1" applyBorder="1" applyAlignment="1">
      <alignment horizontal="center" wrapText="1"/>
    </xf>
    <xf numFmtId="0" fontId="1" fillId="0" borderId="7" xfId="1" applyNumberFormat="1" applyFont="1" applyBorder="1" applyAlignment="1">
      <alignment horizontal="center" wrapText="1"/>
    </xf>
    <xf numFmtId="0" fontId="1" fillId="0" borderId="1" xfId="1" applyFont="1" applyBorder="1"/>
    <xf numFmtId="0" fontId="1" fillId="0" borderId="2" xfId="1" applyFont="1" applyBorder="1"/>
    <xf numFmtId="0" fontId="1" fillId="0" borderId="3" xfId="1" applyFont="1" applyBorder="1"/>
    <xf numFmtId="0" fontId="1" fillId="0" borderId="7" xfId="1" applyFont="1" applyBorder="1"/>
    <xf numFmtId="0" fontId="1" fillId="0" borderId="1" xfId="1" applyNumberFormat="1" applyFont="1" applyBorder="1" applyAlignment="1">
      <alignment horizontal="center" wrapText="1"/>
    </xf>
    <xf numFmtId="0" fontId="1" fillId="0" borderId="4" xfId="1" applyNumberFormat="1" applyFont="1" applyBorder="1" applyAlignment="1">
      <alignment horizontal="center" wrapText="1"/>
    </xf>
    <xf numFmtId="0" fontId="1" fillId="0" borderId="6" xfId="1" applyNumberFormat="1" applyFont="1" applyBorder="1" applyAlignment="1">
      <alignment horizontal="center" wrapText="1"/>
    </xf>
    <xf numFmtId="0" fontId="2" fillId="0" borderId="0" xfId="1" applyNumberFormat="1" applyFont="1" applyAlignment="1">
      <alignment horizontal="center" wrapText="1"/>
    </xf>
    <xf numFmtId="0" fontId="1" fillId="0" borderId="1" xfId="1" applyNumberFormat="1" applyFont="1" applyBorder="1" applyAlignment="1">
      <alignment wrapText="1"/>
    </xf>
    <xf numFmtId="0" fontId="1" fillId="0" borderId="1" xfId="1" applyNumberFormat="1" applyFont="1" applyBorder="1" applyAlignment="1">
      <alignment horizontal="right" wrapText="1"/>
    </xf>
    <xf numFmtId="0" fontId="1" fillId="0" borderId="0" xfId="1" applyNumberFormat="1" applyAlignment="1">
      <alignment horizontal="center"/>
    </xf>
    <xf numFmtId="0" fontId="1" fillId="0" borderId="5" xfId="1" applyNumberFormat="1" applyFont="1" applyBorder="1" applyAlignment="1">
      <alignment horizontal="center"/>
    </xf>
    <xf numFmtId="0" fontId="1" fillId="0" borderId="0" xfId="1" applyNumberFormat="1" applyFont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tabSelected="1" workbookViewId="0">
      <selection activeCell="I21" sqref="I21"/>
    </sheetView>
  </sheetViews>
  <sheetFormatPr defaultRowHeight="15" x14ac:dyDescent="0.25"/>
  <cols>
    <col min="1" max="1" width="5.7109375" customWidth="1"/>
    <col min="2" max="2" width="11.28515625" customWidth="1"/>
    <col min="3" max="3" width="34.5703125" customWidth="1"/>
    <col min="8" max="8" width="11" customWidth="1"/>
    <col min="9" max="9" width="12.5703125" customWidth="1"/>
    <col min="15" max="21" width="0" hidden="1" customWidth="1"/>
    <col min="24" max="24" width="10.42578125" customWidth="1"/>
  </cols>
  <sheetData>
    <row r="1" spans="1:25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spans="1:2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25" ht="15.75" x14ac:dyDescent="0.25">
      <c r="A3" s="12"/>
      <c r="B3" s="12"/>
      <c r="C3" s="33" t="s">
        <v>0</v>
      </c>
      <c r="D3" s="33"/>
      <c r="E3" s="33"/>
      <c r="F3" s="33"/>
      <c r="G3" s="33"/>
      <c r="H3" s="33"/>
      <c r="I3" s="33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</row>
    <row r="4" spans="1:25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1:25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</row>
    <row r="6" spans="1:25" x14ac:dyDescent="0.25">
      <c r="A6" s="26" t="s">
        <v>1</v>
      </c>
      <c r="B6" s="26"/>
      <c r="C6" s="26"/>
      <c r="D6" s="34" t="s">
        <v>2</v>
      </c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12"/>
      <c r="T6" s="12"/>
      <c r="U6" s="12"/>
      <c r="V6" s="12"/>
      <c r="W6" s="12"/>
      <c r="X6" s="12"/>
      <c r="Y6" s="12"/>
    </row>
    <row r="7" spans="1:25" x14ac:dyDescent="0.25">
      <c r="A7" s="26" t="s">
        <v>3</v>
      </c>
      <c r="B7" s="26"/>
      <c r="C7" s="26"/>
      <c r="D7" s="26" t="s">
        <v>4</v>
      </c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12"/>
      <c r="T7" s="12"/>
      <c r="U7" s="12"/>
      <c r="V7" s="12"/>
      <c r="W7" s="12"/>
      <c r="X7" s="12"/>
      <c r="Y7" s="12"/>
    </row>
    <row r="8" spans="1:25" x14ac:dyDescent="0.25">
      <c r="A8" s="26" t="s">
        <v>5</v>
      </c>
      <c r="B8" s="26"/>
      <c r="C8" s="26"/>
      <c r="D8" s="26" t="s">
        <v>6</v>
      </c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12"/>
      <c r="T8" s="12"/>
      <c r="U8" s="12"/>
      <c r="V8" s="12"/>
      <c r="W8" s="12"/>
      <c r="X8" s="12"/>
      <c r="Y8" s="12"/>
    </row>
    <row r="9" spans="1:25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5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 spans="1:25" x14ac:dyDescent="0.25">
      <c r="A11" s="27" t="s">
        <v>7</v>
      </c>
      <c r="B11" s="27" t="s">
        <v>8</v>
      </c>
      <c r="C11" s="20" t="s">
        <v>9</v>
      </c>
      <c r="D11" s="27" t="s">
        <v>10</v>
      </c>
      <c r="E11" s="20" t="s">
        <v>11</v>
      </c>
      <c r="F11" s="30" t="s">
        <v>12</v>
      </c>
      <c r="G11" s="30"/>
      <c r="H11" s="30"/>
      <c r="I11" s="30"/>
      <c r="J11" s="20" t="s">
        <v>13</v>
      </c>
      <c r="K11" s="23" t="s">
        <v>14</v>
      </c>
      <c r="L11" s="23" t="s">
        <v>15</v>
      </c>
      <c r="M11" s="23"/>
      <c r="N11" s="23"/>
      <c r="O11" s="23"/>
      <c r="P11" s="23"/>
      <c r="Q11" s="23"/>
      <c r="R11" s="23"/>
      <c r="S11" s="23"/>
      <c r="T11" s="23"/>
      <c r="U11" s="23"/>
      <c r="V11" s="23" t="s">
        <v>16</v>
      </c>
      <c r="W11" s="20" t="s">
        <v>17</v>
      </c>
      <c r="X11" s="20" t="s">
        <v>18</v>
      </c>
      <c r="Y11" s="20" t="s">
        <v>19</v>
      </c>
    </row>
    <row r="12" spans="1:25" x14ac:dyDescent="0.25">
      <c r="A12" s="28"/>
      <c r="B12" s="28"/>
      <c r="C12" s="21"/>
      <c r="D12" s="28"/>
      <c r="E12" s="21"/>
      <c r="F12" s="20" t="s">
        <v>20</v>
      </c>
      <c r="G12" s="20" t="s">
        <v>21</v>
      </c>
      <c r="H12" s="20" t="s">
        <v>22</v>
      </c>
      <c r="I12" s="20" t="s">
        <v>23</v>
      </c>
      <c r="J12" s="21"/>
      <c r="K12" s="24"/>
      <c r="L12" s="31"/>
      <c r="M12" s="19"/>
      <c r="N12" s="19"/>
      <c r="O12" s="19"/>
      <c r="P12" s="19"/>
      <c r="Q12" s="19"/>
      <c r="R12" s="19"/>
      <c r="S12" s="19"/>
      <c r="T12" s="19"/>
      <c r="U12" s="32"/>
      <c r="V12" s="24"/>
      <c r="W12" s="21"/>
      <c r="X12" s="21"/>
      <c r="Y12" s="21"/>
    </row>
    <row r="13" spans="1:25" x14ac:dyDescent="0.25">
      <c r="A13" s="29"/>
      <c r="B13" s="29"/>
      <c r="C13" s="22"/>
      <c r="D13" s="29"/>
      <c r="E13" s="22"/>
      <c r="F13" s="22"/>
      <c r="G13" s="22"/>
      <c r="H13" s="22"/>
      <c r="I13" s="22"/>
      <c r="J13" s="22"/>
      <c r="K13" s="25"/>
      <c r="L13" s="1" t="s">
        <v>24</v>
      </c>
      <c r="M13" s="1" t="s">
        <v>25</v>
      </c>
      <c r="N13" s="1" t="s">
        <v>26</v>
      </c>
      <c r="O13" s="1" t="s">
        <v>27</v>
      </c>
      <c r="P13" s="1" t="s">
        <v>28</v>
      </c>
      <c r="Q13" s="1" t="s">
        <v>29</v>
      </c>
      <c r="R13" s="1" t="s">
        <v>30</v>
      </c>
      <c r="S13" s="1" t="s">
        <v>31</v>
      </c>
      <c r="T13" s="1" t="s">
        <v>32</v>
      </c>
      <c r="U13" s="1" t="s">
        <v>33</v>
      </c>
      <c r="V13" s="25"/>
      <c r="W13" s="22"/>
      <c r="X13" s="22"/>
      <c r="Y13" s="22"/>
    </row>
    <row r="14" spans="1:25" x14ac:dyDescent="0.25">
      <c r="A14" s="2" t="s">
        <v>34</v>
      </c>
      <c r="B14" s="2" t="s">
        <v>35</v>
      </c>
      <c r="C14" s="2" t="s">
        <v>36</v>
      </c>
      <c r="D14" s="2" t="s">
        <v>37</v>
      </c>
      <c r="E14" s="2" t="s">
        <v>38</v>
      </c>
      <c r="F14" s="2" t="s">
        <v>39</v>
      </c>
      <c r="G14" s="2" t="s">
        <v>40</v>
      </c>
      <c r="H14" s="2" t="s">
        <v>41</v>
      </c>
      <c r="I14" s="2" t="s">
        <v>42</v>
      </c>
      <c r="J14" s="2" t="s">
        <v>43</v>
      </c>
      <c r="K14" s="2" t="s">
        <v>44</v>
      </c>
      <c r="L14" s="2" t="s">
        <v>45</v>
      </c>
      <c r="M14" s="2" t="s">
        <v>46</v>
      </c>
      <c r="N14" s="2" t="s">
        <v>47</v>
      </c>
      <c r="O14" s="2" t="s">
        <v>48</v>
      </c>
      <c r="P14" s="2" t="s">
        <v>49</v>
      </c>
      <c r="Q14" s="2" t="s">
        <v>50</v>
      </c>
      <c r="R14" s="2" t="s">
        <v>51</v>
      </c>
      <c r="S14" s="2" t="s">
        <v>52</v>
      </c>
      <c r="T14" s="2" t="s">
        <v>53</v>
      </c>
      <c r="U14" s="2" t="s">
        <v>54</v>
      </c>
      <c r="V14" s="2" t="s">
        <v>55</v>
      </c>
      <c r="W14" s="2" t="s">
        <v>56</v>
      </c>
      <c r="X14" s="2" t="s">
        <v>57</v>
      </c>
      <c r="Y14" s="2" t="s">
        <v>58</v>
      </c>
    </row>
    <row r="15" spans="1:25" x14ac:dyDescent="0.25">
      <c r="A15" s="3">
        <v>1</v>
      </c>
      <c r="B15" s="15" t="s">
        <v>99</v>
      </c>
      <c r="C15" s="13" t="s">
        <v>68</v>
      </c>
      <c r="D15" s="4" t="s">
        <v>65</v>
      </c>
      <c r="E15" s="3">
        <v>12</v>
      </c>
      <c r="F15" s="6">
        <v>815</v>
      </c>
      <c r="G15" s="4"/>
      <c r="H15" s="13"/>
      <c r="I15" s="4"/>
      <c r="J15" s="7">
        <v>1.0716000000000001</v>
      </c>
      <c r="K15" s="8">
        <v>841.81</v>
      </c>
      <c r="L15" s="5">
        <v>1083.33</v>
      </c>
      <c r="M15" s="3">
        <v>850</v>
      </c>
      <c r="N15" s="10">
        <v>1350</v>
      </c>
      <c r="O15" s="4"/>
      <c r="P15" s="4"/>
      <c r="Q15" s="4"/>
      <c r="R15" s="4"/>
      <c r="S15" s="4"/>
      <c r="T15" s="4"/>
      <c r="U15" s="4"/>
      <c r="V15" s="3">
        <v>4</v>
      </c>
      <c r="W15" s="5">
        <v>1031.29</v>
      </c>
      <c r="X15" s="5">
        <f t="shared" ref="X15:X19" si="0">E15*W15</f>
        <v>12375.48</v>
      </c>
      <c r="Y15" s="6">
        <v>23.29</v>
      </c>
    </row>
    <row r="16" spans="1:25" x14ac:dyDescent="0.25">
      <c r="A16" s="3">
        <v>2</v>
      </c>
      <c r="B16" s="15" t="s">
        <v>97</v>
      </c>
      <c r="C16" s="13" t="s">
        <v>66</v>
      </c>
      <c r="D16" s="14" t="s">
        <v>65</v>
      </c>
      <c r="E16" s="3">
        <v>103</v>
      </c>
      <c r="F16" s="6">
        <v>1080</v>
      </c>
      <c r="G16" s="14"/>
      <c r="H16" s="13"/>
      <c r="I16" s="14"/>
      <c r="J16" s="7">
        <v>1.0716000000000001</v>
      </c>
      <c r="K16" s="11">
        <v>1118.72</v>
      </c>
      <c r="L16" s="10">
        <v>1500</v>
      </c>
      <c r="M16" s="10">
        <v>1350</v>
      </c>
      <c r="N16" s="10">
        <v>1690</v>
      </c>
      <c r="O16" s="14"/>
      <c r="P16" s="14"/>
      <c r="Q16" s="14"/>
      <c r="R16" s="14"/>
      <c r="S16" s="14"/>
      <c r="T16" s="14"/>
      <c r="U16" s="14"/>
      <c r="V16" s="3">
        <v>4</v>
      </c>
      <c r="W16" s="5">
        <v>1414.68</v>
      </c>
      <c r="X16" s="5">
        <f t="shared" si="0"/>
        <v>145712.04</v>
      </c>
      <c r="Y16" s="6">
        <v>17.07</v>
      </c>
    </row>
    <row r="17" spans="1:25" x14ac:dyDescent="0.25">
      <c r="A17" s="3">
        <v>3</v>
      </c>
      <c r="B17" s="15" t="s">
        <v>98</v>
      </c>
      <c r="C17" s="13" t="s">
        <v>67</v>
      </c>
      <c r="D17" s="14" t="s">
        <v>65</v>
      </c>
      <c r="E17" s="3">
        <v>4</v>
      </c>
      <c r="F17" s="6">
        <v>560</v>
      </c>
      <c r="G17" s="14"/>
      <c r="H17" s="13"/>
      <c r="I17" s="14"/>
      <c r="J17" s="7">
        <v>1.0716000000000001</v>
      </c>
      <c r="K17" s="8">
        <v>569.74</v>
      </c>
      <c r="L17" s="5">
        <v>1333.33</v>
      </c>
      <c r="M17" s="10">
        <v>1196</v>
      </c>
      <c r="N17" s="10">
        <v>1200</v>
      </c>
      <c r="O17" s="14"/>
      <c r="P17" s="14"/>
      <c r="Q17" s="14"/>
      <c r="R17" s="14"/>
      <c r="S17" s="14"/>
      <c r="T17" s="14"/>
      <c r="U17" s="14"/>
      <c r="V17" s="3">
        <v>4</v>
      </c>
      <c r="W17" s="5">
        <v>1074.77</v>
      </c>
      <c r="X17" s="5">
        <f t="shared" si="0"/>
        <v>4299.08</v>
      </c>
      <c r="Y17" s="6">
        <v>31.88</v>
      </c>
    </row>
    <row r="18" spans="1:25" x14ac:dyDescent="0.25">
      <c r="A18" s="3">
        <v>4</v>
      </c>
      <c r="B18" s="15" t="s">
        <v>96</v>
      </c>
      <c r="C18" s="13" t="s">
        <v>64</v>
      </c>
      <c r="D18" s="14" t="s">
        <v>65</v>
      </c>
      <c r="E18" s="5">
        <v>1808.01</v>
      </c>
      <c r="F18" s="6">
        <v>550</v>
      </c>
      <c r="G18" s="14"/>
      <c r="H18" s="13"/>
      <c r="I18" s="14"/>
      <c r="J18" s="7">
        <v>1.0716000000000001</v>
      </c>
      <c r="K18" s="8">
        <v>570.05999999999995</v>
      </c>
      <c r="L18" s="3">
        <v>750</v>
      </c>
      <c r="M18" s="3">
        <v>604</v>
      </c>
      <c r="N18" s="3">
        <v>750</v>
      </c>
      <c r="O18" s="14"/>
      <c r="P18" s="14"/>
      <c r="Q18" s="14"/>
      <c r="R18" s="14"/>
      <c r="S18" s="14"/>
      <c r="T18" s="14"/>
      <c r="U18" s="14"/>
      <c r="V18" s="3">
        <v>4</v>
      </c>
      <c r="W18" s="5">
        <v>668.52</v>
      </c>
      <c r="X18" s="5">
        <f t="shared" si="0"/>
        <v>1208690.8451999999</v>
      </c>
      <c r="Y18" s="6">
        <v>14.23</v>
      </c>
    </row>
    <row r="19" spans="1:25" x14ac:dyDescent="0.25">
      <c r="A19" s="3">
        <v>5</v>
      </c>
      <c r="B19" s="15" t="s">
        <v>95</v>
      </c>
      <c r="C19" s="13" t="s">
        <v>59</v>
      </c>
      <c r="D19" s="14" t="s">
        <v>60</v>
      </c>
      <c r="E19" s="5">
        <v>1717.01</v>
      </c>
      <c r="F19" s="6">
        <v>64.86</v>
      </c>
      <c r="G19" s="14" t="s">
        <v>61</v>
      </c>
      <c r="H19" s="13" t="s">
        <v>62</v>
      </c>
      <c r="I19" s="14" t="s">
        <v>63</v>
      </c>
      <c r="J19" s="7">
        <v>1.0716000000000001</v>
      </c>
      <c r="K19" s="8">
        <v>66.72</v>
      </c>
      <c r="L19" s="6">
        <v>94.59</v>
      </c>
      <c r="M19" s="9">
        <v>97.3</v>
      </c>
      <c r="N19" s="6">
        <v>75.67</v>
      </c>
      <c r="O19" s="14"/>
      <c r="P19" s="14"/>
      <c r="Q19" s="14"/>
      <c r="R19" s="14"/>
      <c r="S19" s="14"/>
      <c r="T19" s="14"/>
      <c r="U19" s="14"/>
      <c r="V19" s="3">
        <v>4</v>
      </c>
      <c r="W19" s="5">
        <v>83.57</v>
      </c>
      <c r="X19" s="5">
        <f t="shared" si="0"/>
        <v>143490.5257</v>
      </c>
      <c r="Y19" s="9">
        <v>17.7</v>
      </c>
    </row>
    <row r="20" spans="1:25" x14ac:dyDescent="0.25">
      <c r="A20" s="3">
        <v>6</v>
      </c>
      <c r="B20" s="14"/>
      <c r="C20" s="13" t="s">
        <v>87</v>
      </c>
      <c r="D20" s="14" t="s">
        <v>94</v>
      </c>
      <c r="E20" s="3">
        <v>12</v>
      </c>
      <c r="F20" s="6">
        <v>66.67</v>
      </c>
      <c r="G20" s="14" t="s">
        <v>61</v>
      </c>
      <c r="H20" s="13" t="s">
        <v>62</v>
      </c>
      <c r="I20" s="14" t="s">
        <v>63</v>
      </c>
      <c r="J20" s="7">
        <v>1.0716000000000001</v>
      </c>
      <c r="K20" s="11">
        <f>F20*J20</f>
        <v>71.443572000000003</v>
      </c>
      <c r="L20" s="6">
        <f>100/1.2</f>
        <v>83.333333333333343</v>
      </c>
      <c r="M20" s="6">
        <v>120</v>
      </c>
      <c r="N20" s="6"/>
      <c r="O20" s="6"/>
      <c r="P20" s="6"/>
      <c r="Q20" s="6"/>
      <c r="R20" s="6"/>
      <c r="S20" s="6"/>
      <c r="T20" s="6"/>
      <c r="U20" s="6"/>
      <c r="V20" s="3">
        <f>COUNTIF(K20:U20,"&gt;0")</f>
        <v>3</v>
      </c>
      <c r="W20" s="5">
        <f>CEILING(SUM(K20:U20)/COUNTIF(K20:U20,"&gt;0"),0.01)</f>
        <v>91.600000000000009</v>
      </c>
      <c r="X20" s="5">
        <f>E20*W20</f>
        <v>1099.2</v>
      </c>
      <c r="Y20" s="9">
        <f>STDEV(K20:U20)/W20*100</f>
        <v>27.63086407235928</v>
      </c>
    </row>
    <row r="21" spans="1:25" x14ac:dyDescent="0.25">
      <c r="A21" s="3">
        <v>7</v>
      </c>
      <c r="B21" s="14"/>
      <c r="C21" s="13" t="s">
        <v>88</v>
      </c>
      <c r="D21" s="14" t="s">
        <v>94</v>
      </c>
      <c r="E21" s="3">
        <v>12</v>
      </c>
      <c r="F21" s="6">
        <v>66.67</v>
      </c>
      <c r="G21" s="14" t="s">
        <v>61</v>
      </c>
      <c r="H21" s="13" t="s">
        <v>62</v>
      </c>
      <c r="I21" s="14" t="s">
        <v>63</v>
      </c>
      <c r="J21" s="7">
        <v>1.0716000000000001</v>
      </c>
      <c r="K21" s="11">
        <f t="shared" ref="K21:K26" si="1">F21*J21</f>
        <v>71.443572000000003</v>
      </c>
      <c r="L21" s="6">
        <f>150/1.2</f>
        <v>125</v>
      </c>
      <c r="M21" s="6">
        <v>100</v>
      </c>
      <c r="N21" s="6"/>
      <c r="O21" s="6"/>
      <c r="P21" s="6"/>
      <c r="Q21" s="6"/>
      <c r="R21" s="6"/>
      <c r="S21" s="6"/>
      <c r="T21" s="6"/>
      <c r="U21" s="6"/>
      <c r="V21" s="3">
        <f t="shared" ref="V21:V26" si="2">COUNTIF(K21:U21,"&gt;0")</f>
        <v>3</v>
      </c>
      <c r="W21" s="5">
        <f t="shared" ref="W21:W26" si="3">CEILING(SUM(K21:U21)/COUNTIF(K21:U21,"&gt;0"),0.01)</f>
        <v>98.820000000000007</v>
      </c>
      <c r="X21" s="5">
        <f t="shared" ref="X21:X26" si="4">E21*W21</f>
        <v>1185.8400000000001</v>
      </c>
      <c r="Y21" s="9">
        <f t="shared" ref="Y21:Y26" si="5">STDEV(K21:U21)/W21*100</f>
        <v>27.117878193578527</v>
      </c>
    </row>
    <row r="22" spans="1:25" x14ac:dyDescent="0.25">
      <c r="A22" s="3">
        <v>8</v>
      </c>
      <c r="B22" s="4"/>
      <c r="C22" s="1" t="s">
        <v>89</v>
      </c>
      <c r="D22" s="14" t="s">
        <v>94</v>
      </c>
      <c r="E22" s="3">
        <v>12</v>
      </c>
      <c r="F22" s="6">
        <v>110.39</v>
      </c>
      <c r="G22" s="14" t="s">
        <v>61</v>
      </c>
      <c r="H22" s="13" t="s">
        <v>62</v>
      </c>
      <c r="I22" s="14" t="s">
        <v>63</v>
      </c>
      <c r="J22" s="7">
        <v>1.0716000000000001</v>
      </c>
      <c r="K22" s="11">
        <f t="shared" si="1"/>
        <v>118.29392400000002</v>
      </c>
      <c r="L22" s="6">
        <f>200/1.2</f>
        <v>166.66666666666669</v>
      </c>
      <c r="M22" s="6">
        <v>130</v>
      </c>
      <c r="N22" s="6"/>
      <c r="O22" s="6"/>
      <c r="P22" s="6"/>
      <c r="Q22" s="6"/>
      <c r="R22" s="6"/>
      <c r="S22" s="6"/>
      <c r="T22" s="6"/>
      <c r="U22" s="6"/>
      <c r="V22" s="3">
        <f t="shared" si="2"/>
        <v>3</v>
      </c>
      <c r="W22" s="5">
        <f t="shared" si="3"/>
        <v>138.33000000000001</v>
      </c>
      <c r="X22" s="5">
        <f t="shared" si="4"/>
        <v>1659.96</v>
      </c>
      <c r="Y22" s="9">
        <f t="shared" si="5"/>
        <v>18.243963075636177</v>
      </c>
    </row>
    <row r="23" spans="1:25" x14ac:dyDescent="0.25">
      <c r="A23" s="3">
        <v>9</v>
      </c>
      <c r="B23" s="4"/>
      <c r="C23" s="1" t="s">
        <v>90</v>
      </c>
      <c r="D23" s="14" t="s">
        <v>94</v>
      </c>
      <c r="E23" s="3">
        <v>12</v>
      </c>
      <c r="F23" s="6">
        <v>93.41</v>
      </c>
      <c r="G23" s="14" t="s">
        <v>61</v>
      </c>
      <c r="H23" s="13" t="s">
        <v>62</v>
      </c>
      <c r="I23" s="14" t="s">
        <v>63</v>
      </c>
      <c r="J23" s="7">
        <v>1.0716000000000001</v>
      </c>
      <c r="K23" s="11">
        <f t="shared" si="1"/>
        <v>100.098156</v>
      </c>
      <c r="L23" s="6">
        <f>180/1.2</f>
        <v>150</v>
      </c>
      <c r="M23" s="6">
        <v>130</v>
      </c>
      <c r="N23" s="6"/>
      <c r="O23" s="6"/>
      <c r="P23" s="6"/>
      <c r="Q23" s="6"/>
      <c r="R23" s="6"/>
      <c r="S23" s="6"/>
      <c r="T23" s="6"/>
      <c r="U23" s="6"/>
      <c r="V23" s="3">
        <f t="shared" si="2"/>
        <v>3</v>
      </c>
      <c r="W23" s="5">
        <f t="shared" si="3"/>
        <v>126.7</v>
      </c>
      <c r="X23" s="5">
        <f t="shared" si="4"/>
        <v>1520.4</v>
      </c>
      <c r="Y23" s="9">
        <f t="shared" si="5"/>
        <v>19.821721042321823</v>
      </c>
    </row>
    <row r="24" spans="1:25" x14ac:dyDescent="0.25">
      <c r="A24" s="3">
        <v>10</v>
      </c>
      <c r="B24" s="4"/>
      <c r="C24" s="1" t="s">
        <v>91</v>
      </c>
      <c r="D24" s="14" t="s">
        <v>94</v>
      </c>
      <c r="E24" s="3">
        <v>12</v>
      </c>
      <c r="F24" s="6">
        <v>211.5</v>
      </c>
      <c r="G24" s="14" t="s">
        <v>61</v>
      </c>
      <c r="H24" s="13" t="s">
        <v>62</v>
      </c>
      <c r="I24" s="14" t="s">
        <v>63</v>
      </c>
      <c r="J24" s="7">
        <v>1.0716000000000001</v>
      </c>
      <c r="K24" s="11">
        <f t="shared" si="1"/>
        <v>226.64340000000001</v>
      </c>
      <c r="L24" s="6">
        <f>420/1.2</f>
        <v>350</v>
      </c>
      <c r="M24" s="6">
        <v>450</v>
      </c>
      <c r="N24" s="6">
        <v>500</v>
      </c>
      <c r="O24" s="6"/>
      <c r="P24" s="6"/>
      <c r="Q24" s="6"/>
      <c r="R24" s="6"/>
      <c r="S24" s="6"/>
      <c r="T24" s="6"/>
      <c r="U24" s="6"/>
      <c r="V24" s="3">
        <f t="shared" si="2"/>
        <v>4</v>
      </c>
      <c r="W24" s="5">
        <f t="shared" si="3"/>
        <v>381.67</v>
      </c>
      <c r="X24" s="5">
        <f t="shared" si="4"/>
        <v>4580.04</v>
      </c>
      <c r="Y24" s="9">
        <f t="shared" si="5"/>
        <v>31.624808570244202</v>
      </c>
    </row>
    <row r="25" spans="1:25" x14ac:dyDescent="0.25">
      <c r="A25" s="3">
        <v>11</v>
      </c>
      <c r="B25" s="14"/>
      <c r="C25" s="13" t="s">
        <v>92</v>
      </c>
      <c r="D25" s="14" t="s">
        <v>94</v>
      </c>
      <c r="E25" s="3">
        <v>12</v>
      </c>
      <c r="F25" s="6">
        <v>636.05999999999995</v>
      </c>
      <c r="G25" s="14" t="s">
        <v>61</v>
      </c>
      <c r="H25" s="13" t="s">
        <v>62</v>
      </c>
      <c r="I25" s="14" t="s">
        <v>63</v>
      </c>
      <c r="J25" s="7">
        <v>1.0716000000000001</v>
      </c>
      <c r="K25" s="11"/>
      <c r="L25" s="6">
        <f>2000/1.2</f>
        <v>1666.6666666666667</v>
      </c>
      <c r="M25" s="6">
        <v>1920</v>
      </c>
      <c r="N25" s="6">
        <v>1450</v>
      </c>
      <c r="O25" s="6"/>
      <c r="P25" s="6"/>
      <c r="Q25" s="6"/>
      <c r="R25" s="6"/>
      <c r="S25" s="6"/>
      <c r="T25" s="6"/>
      <c r="U25" s="6"/>
      <c r="V25" s="3">
        <f t="shared" si="2"/>
        <v>3</v>
      </c>
      <c r="W25" s="5">
        <f t="shared" si="3"/>
        <v>1678.89</v>
      </c>
      <c r="X25" s="5">
        <f t="shared" si="4"/>
        <v>20146.68</v>
      </c>
      <c r="Y25" s="9">
        <f t="shared" si="5"/>
        <v>14.01153475785158</v>
      </c>
    </row>
    <row r="26" spans="1:25" x14ac:dyDescent="0.25">
      <c r="A26" s="3">
        <v>12</v>
      </c>
      <c r="B26" s="4"/>
      <c r="C26" s="1" t="s">
        <v>93</v>
      </c>
      <c r="D26" s="14" t="s">
        <v>94</v>
      </c>
      <c r="E26" s="3">
        <v>12</v>
      </c>
      <c r="F26" s="6">
        <v>93.41</v>
      </c>
      <c r="G26" s="14" t="s">
        <v>61</v>
      </c>
      <c r="H26" s="13" t="s">
        <v>62</v>
      </c>
      <c r="I26" s="14" t="s">
        <v>63</v>
      </c>
      <c r="J26" s="7">
        <v>1.0716000000000001</v>
      </c>
      <c r="K26" s="11">
        <f t="shared" si="1"/>
        <v>100.098156</v>
      </c>
      <c r="L26" s="6">
        <f>150/1.2</f>
        <v>125</v>
      </c>
      <c r="M26" s="6"/>
      <c r="N26" s="6"/>
      <c r="O26" s="6"/>
      <c r="P26" s="6"/>
      <c r="Q26" s="6"/>
      <c r="R26" s="6"/>
      <c r="S26" s="6"/>
      <c r="T26" s="6"/>
      <c r="U26" s="6"/>
      <c r="V26" s="3">
        <f t="shared" si="2"/>
        <v>2</v>
      </c>
      <c r="W26" s="5">
        <f t="shared" si="3"/>
        <v>112.55</v>
      </c>
      <c r="X26" s="5">
        <f t="shared" si="4"/>
        <v>1350.6</v>
      </c>
      <c r="Y26" s="9">
        <f t="shared" si="5"/>
        <v>15.644835856463349</v>
      </c>
    </row>
    <row r="27" spans="1:25" x14ac:dyDescent="0.25">
      <c r="A27" s="3"/>
      <c r="B27" s="13"/>
      <c r="C27" s="35" t="s">
        <v>69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5">
        <f>SUM(X15:X26)</f>
        <v>1546110.6909</v>
      </c>
      <c r="Y27" s="13"/>
    </row>
    <row r="28" spans="1:25" x14ac:dyDescent="0.25">
      <c r="A28" s="1"/>
      <c r="B28" s="1"/>
      <c r="C28" s="35" t="s">
        <v>70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5">
        <f>X27</f>
        <v>1546110.6909</v>
      </c>
      <c r="Y28" s="1"/>
    </row>
    <row r="29" spans="1:25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</row>
    <row r="30" spans="1:25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</row>
    <row r="31" spans="1:25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</row>
    <row r="32" spans="1:25" x14ac:dyDescent="0.25">
      <c r="A32" s="16" t="s">
        <v>71</v>
      </c>
      <c r="B32" s="16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</row>
    <row r="33" spans="1:25" x14ac:dyDescent="0.25">
      <c r="A33" s="16" t="s">
        <v>72</v>
      </c>
      <c r="B33" s="16"/>
      <c r="C33" s="16"/>
      <c r="D33" s="16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</row>
    <row r="34" spans="1:25" x14ac:dyDescent="0.25">
      <c r="A34" s="18" t="s">
        <v>73</v>
      </c>
      <c r="B34" s="18"/>
      <c r="C34" s="18"/>
      <c r="D34" s="18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</row>
    <row r="35" spans="1:25" x14ac:dyDescent="0.25">
      <c r="A35" s="16" t="s">
        <v>74</v>
      </c>
      <c r="B35" s="16"/>
      <c r="C35" s="16"/>
      <c r="D35" s="16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</row>
    <row r="36" spans="1:25" x14ac:dyDescent="0.25">
      <c r="A36" s="18" t="s">
        <v>75</v>
      </c>
      <c r="B36" s="18"/>
      <c r="C36" s="18"/>
      <c r="D36" s="18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</row>
    <row r="37" spans="1:25" x14ac:dyDescent="0.25">
      <c r="A37" s="18" t="s">
        <v>77</v>
      </c>
      <c r="B37" s="18"/>
      <c r="C37" s="18"/>
      <c r="D37" s="18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</row>
    <row r="38" spans="1:25" x14ac:dyDescent="0.25">
      <c r="A38" s="16" t="s">
        <v>76</v>
      </c>
      <c r="B38" s="16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</row>
    <row r="39" spans="1:25" x14ac:dyDescent="0.25">
      <c r="A39" s="18" t="s">
        <v>85</v>
      </c>
      <c r="B39" s="18"/>
      <c r="C39" s="18"/>
      <c r="D39" s="18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</row>
    <row r="40" spans="1:25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</row>
    <row r="41" spans="1:25" x14ac:dyDescent="0.25">
      <c r="A41" s="16" t="s">
        <v>78</v>
      </c>
      <c r="B41" s="16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</row>
    <row r="42" spans="1:25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</row>
    <row r="43" spans="1:25" x14ac:dyDescent="0.25">
      <c r="A43" s="19" t="s">
        <v>86</v>
      </c>
      <c r="B43" s="19"/>
      <c r="C43" s="12"/>
      <c r="D43" s="19"/>
      <c r="E43" s="19"/>
      <c r="F43" s="19"/>
      <c r="G43" s="19"/>
      <c r="H43" s="19"/>
      <c r="I43" s="12"/>
      <c r="J43" s="37"/>
      <c r="K43" s="37"/>
      <c r="L43" s="12"/>
      <c r="M43" s="19"/>
      <c r="N43" s="19"/>
      <c r="O43" s="19"/>
      <c r="P43" s="19"/>
      <c r="Q43" s="12"/>
      <c r="R43" s="12"/>
      <c r="S43" s="12"/>
      <c r="T43" s="12"/>
      <c r="U43" s="12"/>
      <c r="V43" s="12"/>
      <c r="W43" s="12"/>
      <c r="X43" s="12"/>
      <c r="Y43" s="12"/>
    </row>
    <row r="44" spans="1:25" x14ac:dyDescent="0.25">
      <c r="A44" s="36" t="s">
        <v>79</v>
      </c>
      <c r="B44" s="36"/>
      <c r="C44" s="12"/>
      <c r="D44" s="36" t="s">
        <v>80</v>
      </c>
      <c r="E44" s="36"/>
      <c r="F44" s="36"/>
      <c r="G44" s="36"/>
      <c r="H44" s="36"/>
      <c r="I44" s="12"/>
      <c r="J44" s="36" t="s">
        <v>81</v>
      </c>
      <c r="K44" s="36"/>
      <c r="L44" s="12"/>
      <c r="M44" s="36" t="s">
        <v>82</v>
      </c>
      <c r="N44" s="36"/>
      <c r="O44" s="36"/>
      <c r="P44" s="36"/>
      <c r="Q44" s="12"/>
      <c r="R44" s="12"/>
      <c r="S44" s="12"/>
      <c r="T44" s="12"/>
      <c r="U44" s="12"/>
      <c r="V44" s="12"/>
      <c r="W44" s="12"/>
      <c r="X44" s="12"/>
      <c r="Y44" s="12"/>
    </row>
    <row r="45" spans="1:25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</row>
    <row r="46" spans="1:25" x14ac:dyDescent="0.25">
      <c r="A46" s="16" t="s">
        <v>83</v>
      </c>
      <c r="B46" s="16"/>
      <c r="C46" s="16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</row>
    <row r="47" spans="1:25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</row>
    <row r="48" spans="1:25" x14ac:dyDescent="0.25">
      <c r="A48" s="19" t="s">
        <v>86</v>
      </c>
      <c r="B48" s="19"/>
      <c r="C48" s="12"/>
      <c r="D48" s="19"/>
      <c r="E48" s="19"/>
      <c r="F48" s="19"/>
      <c r="G48" s="19"/>
      <c r="H48" s="19"/>
      <c r="I48" s="12"/>
      <c r="J48" s="37"/>
      <c r="K48" s="37"/>
      <c r="L48" s="12"/>
      <c r="M48" s="19"/>
      <c r="N48" s="19"/>
      <c r="O48" s="19"/>
      <c r="P48" s="19"/>
      <c r="Q48" s="12"/>
      <c r="R48" s="12"/>
      <c r="S48" s="12"/>
      <c r="T48" s="12"/>
      <c r="U48" s="12"/>
      <c r="V48" s="12"/>
      <c r="W48" s="12"/>
      <c r="X48" s="12"/>
      <c r="Y48" s="12"/>
    </row>
    <row r="49" spans="1:25" x14ac:dyDescent="0.25">
      <c r="A49" s="38" t="s">
        <v>79</v>
      </c>
      <c r="B49" s="38"/>
      <c r="C49" s="12"/>
      <c r="D49" s="36" t="s">
        <v>80</v>
      </c>
      <c r="E49" s="36"/>
      <c r="F49" s="36"/>
      <c r="G49" s="36"/>
      <c r="H49" s="36"/>
      <c r="I49" s="12"/>
      <c r="J49" s="36" t="s">
        <v>81</v>
      </c>
      <c r="K49" s="36"/>
      <c r="L49" s="12"/>
      <c r="M49" s="36" t="s">
        <v>82</v>
      </c>
      <c r="N49" s="36"/>
      <c r="O49" s="36"/>
      <c r="P49" s="36"/>
      <c r="Q49" s="12"/>
      <c r="R49" s="12"/>
      <c r="S49" s="12"/>
      <c r="T49" s="12"/>
      <c r="U49" s="12"/>
      <c r="V49" s="12"/>
      <c r="W49" s="12"/>
      <c r="X49" s="12"/>
      <c r="Y49" s="12"/>
    </row>
    <row r="50" spans="1:25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</row>
    <row r="51" spans="1:25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</row>
    <row r="52" spans="1:25" x14ac:dyDescent="0.25">
      <c r="A52" s="12" t="s">
        <v>84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</row>
    <row r="53" spans="1:25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</row>
    <row r="54" spans="1:25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</row>
  </sheetData>
  <autoFilter ref="A14:Y14"/>
  <mergeCells count="53">
    <mergeCell ref="J48:K48"/>
    <mergeCell ref="M48:P48"/>
    <mergeCell ref="A49:B49"/>
    <mergeCell ref="D49:H49"/>
    <mergeCell ref="J49:K49"/>
    <mergeCell ref="M49:P49"/>
    <mergeCell ref="C3:I3"/>
    <mergeCell ref="A6:C6"/>
    <mergeCell ref="D6:R6"/>
    <mergeCell ref="A7:C7"/>
    <mergeCell ref="D7:R7"/>
    <mergeCell ref="A8:C8"/>
    <mergeCell ref="D8:R8"/>
    <mergeCell ref="A11:A13"/>
    <mergeCell ref="B11:B13"/>
    <mergeCell ref="C11:C13"/>
    <mergeCell ref="D11:D13"/>
    <mergeCell ref="E11:E13"/>
    <mergeCell ref="F11:I11"/>
    <mergeCell ref="J11:J13"/>
    <mergeCell ref="K11:K13"/>
    <mergeCell ref="L11:U12"/>
    <mergeCell ref="X11:X13"/>
    <mergeCell ref="Y11:Y13"/>
    <mergeCell ref="I12:I13"/>
    <mergeCell ref="A35:D35"/>
    <mergeCell ref="A36:D36"/>
    <mergeCell ref="V11:V13"/>
    <mergeCell ref="W11:W13"/>
    <mergeCell ref="F12:F13"/>
    <mergeCell ref="G12:G13"/>
    <mergeCell ref="H12:H13"/>
    <mergeCell ref="C27:W27"/>
    <mergeCell ref="C28:W28"/>
    <mergeCell ref="A32:B32"/>
    <mergeCell ref="A33:D33"/>
    <mergeCell ref="A34:D34"/>
    <mergeCell ref="A46:C46"/>
    <mergeCell ref="A54:Y54"/>
    <mergeCell ref="A37:D37"/>
    <mergeCell ref="A38:B38"/>
    <mergeCell ref="A39:D39"/>
    <mergeCell ref="A41:B41"/>
    <mergeCell ref="A43:B43"/>
    <mergeCell ref="D43:H43"/>
    <mergeCell ref="M43:P43"/>
    <mergeCell ref="A44:B44"/>
    <mergeCell ref="D44:H44"/>
    <mergeCell ref="J44:K44"/>
    <mergeCell ref="M44:P44"/>
    <mergeCell ref="J43:K43"/>
    <mergeCell ref="A48:B48"/>
    <mergeCell ref="D48:H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2023-11-23T10:27:11Z</dcterms:modified>
</cp:coreProperties>
</file>